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<sst xmlns="http://schemas.openxmlformats.org/spreadsheetml/2006/main" count="34" uniqueCount="31">
  <si>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H,[m]</t>
  </si>
  <si>
    <t>№7</t>
  </si>
  <si>
    <t>D1.3[cm]</t>
  </si>
  <si>
    <t>H cm,m</t>
  </si>
  <si>
    <t>Относ. Вис.</t>
  </si>
  <si>
    <r>
      <t>l</t>
    </r>
    <r>
      <rPr>
        <b/>
        <i/>
        <vertAlign val="subscript"/>
        <sz val="10"/>
        <rFont val="Arial"/>
        <family val="2"/>
      </rPr>
      <t>абс.</t>
    </r>
  </si>
  <si>
    <r>
      <t>d</t>
    </r>
    <r>
      <rPr>
        <b/>
        <i/>
        <vertAlign val="subscript"/>
        <sz val="10"/>
        <rFont val="Arial"/>
        <family val="2"/>
      </rPr>
      <t>o,x</t>
    </r>
  </si>
  <si>
    <r>
      <t>g</t>
    </r>
    <r>
      <rPr>
        <b/>
        <i/>
        <vertAlign val="subscript"/>
        <sz val="10"/>
        <rFont val="Arial"/>
        <family val="2"/>
      </rPr>
      <t>0,x</t>
    </r>
  </si>
  <si>
    <r>
      <t>g</t>
    </r>
    <r>
      <rPr>
        <b/>
        <i/>
        <vertAlign val="subscript"/>
        <sz val="10"/>
        <rFont val="Arial"/>
        <family val="2"/>
      </rPr>
      <t>n</t>
    </r>
  </si>
  <si>
    <r>
      <t>j</t>
    </r>
    <r>
      <rPr>
        <b/>
        <i/>
        <sz val="10"/>
        <rFont val="Arial"/>
        <family val="0"/>
      </rPr>
      <t>=g</t>
    </r>
    <r>
      <rPr>
        <b/>
        <i/>
        <vertAlign val="subscript"/>
        <sz val="10"/>
        <rFont val="Arial"/>
        <family val="2"/>
      </rPr>
      <t>o,x</t>
    </r>
    <r>
      <rPr>
        <b/>
        <i/>
        <sz val="10"/>
        <rFont val="Arial"/>
        <family val="0"/>
      </rPr>
      <t>/g</t>
    </r>
    <r>
      <rPr>
        <b/>
        <i/>
        <vertAlign val="subscript"/>
        <sz val="10"/>
        <rFont val="Arial"/>
        <family val="2"/>
      </rPr>
      <t>n</t>
    </r>
  </si>
  <si>
    <t>Таблица №7</t>
  </si>
  <si>
    <r>
      <t xml:space="preserve">l </t>
    </r>
    <r>
      <rPr>
        <b/>
        <i/>
        <vertAlign val="subscript"/>
        <sz val="10"/>
        <rFont val="Arial"/>
        <family val="2"/>
      </rPr>
      <t>0,x</t>
    </r>
    <r>
      <rPr>
        <b/>
        <i/>
        <sz val="10"/>
        <rFont val="Arial"/>
        <family val="2"/>
      </rPr>
      <t>.</t>
    </r>
  </si>
  <si>
    <t>1/j</t>
  </si>
  <si>
    <r>
      <t>j</t>
    </r>
    <r>
      <rPr>
        <b/>
        <i/>
        <vertAlign val="subscript"/>
        <sz val="10"/>
        <rFont val="Symbol"/>
        <family val="1"/>
      </rPr>
      <t>2</t>
    </r>
  </si>
  <si>
    <r>
      <t>j</t>
    </r>
    <r>
      <rPr>
        <b/>
        <i/>
        <vertAlign val="subscript"/>
        <sz val="10"/>
        <rFont val="Arial"/>
        <family val="2"/>
      </rPr>
      <t>1</t>
    </r>
  </si>
  <si>
    <r>
      <t>j</t>
    </r>
    <r>
      <rPr>
        <b/>
        <i/>
        <vertAlign val="subscript"/>
        <sz val="10"/>
        <rFont val="Arial"/>
        <family val="2"/>
      </rPr>
      <t>ср</t>
    </r>
  </si>
  <si>
    <r>
      <t>squart</t>
    </r>
    <r>
      <rPr>
        <b/>
        <i/>
        <sz val="10"/>
        <rFont val="Symbol"/>
        <family val="1"/>
      </rPr>
      <t xml:space="preserve"> j</t>
    </r>
  </si>
  <si>
    <r>
      <t>V0,x/v</t>
    </r>
    <r>
      <rPr>
        <b/>
        <i/>
        <sz val="10"/>
        <rFont val="Symbol"/>
        <family val="1"/>
      </rPr>
      <t>=j*1/10</t>
    </r>
  </si>
  <si>
    <t>H</t>
  </si>
  <si>
    <t>1,3/H</t>
  </si>
  <si>
    <r>
      <t>f</t>
    </r>
    <r>
      <rPr>
        <b/>
        <i/>
        <vertAlign val="subscript"/>
        <sz val="10"/>
        <rFont val="Arial"/>
        <family val="2"/>
      </rPr>
      <t>1,3</t>
    </r>
    <r>
      <rPr>
        <b/>
        <i/>
        <sz val="10"/>
        <rFont val="Arial"/>
        <family val="2"/>
      </rPr>
      <t>.</t>
    </r>
  </si>
  <si>
    <t>№1</t>
  </si>
  <si>
    <t>g</t>
  </si>
  <si>
    <t>Таблица №1</t>
  </si>
  <si>
    <r>
      <rPr>
        <sz val="10"/>
        <rFont val="Calibri"/>
        <family val="2"/>
      </rPr>
      <t>∑</t>
    </r>
    <r>
      <rPr>
        <sz val="10"/>
        <rFont val="Arial"/>
        <family val="2"/>
      </rPr>
      <t xml:space="preserve"> =</t>
    </r>
  </si>
  <si>
    <r>
      <t>l</t>
    </r>
    <r>
      <rPr>
        <b/>
        <i/>
        <strike/>
        <vertAlign val="subscript"/>
        <sz val="10"/>
        <rFont val="Cambria"/>
        <family val="1"/>
      </rPr>
      <t>абс.</t>
    </r>
  </si>
  <si>
    <r>
      <t>d</t>
    </r>
    <r>
      <rPr>
        <b/>
        <i/>
        <strike/>
        <vertAlign val="subscript"/>
        <sz val="10"/>
        <rFont val="Cambria"/>
        <family val="1"/>
      </rPr>
      <t>o,x</t>
    </r>
  </si>
  <si>
    <r>
      <t>g</t>
    </r>
    <r>
      <rPr>
        <b/>
        <i/>
        <strike/>
        <vertAlign val="subscript"/>
        <sz val="10"/>
        <rFont val="Cambria"/>
        <family val="1"/>
      </rPr>
      <t>0,x</t>
    </r>
  </si>
  <si>
    <r>
      <t>g</t>
    </r>
    <r>
      <rPr>
        <b/>
        <i/>
        <strike/>
        <vertAlign val="subscript"/>
        <sz val="10"/>
        <rFont val="Cambria"/>
        <family val="1"/>
      </rPr>
      <t>n</t>
    </r>
  </si>
  <si>
    <r>
      <t>j=g</t>
    </r>
    <r>
      <rPr>
        <b/>
        <i/>
        <strike/>
        <vertAlign val="subscript"/>
        <sz val="10"/>
        <rFont val="Cambria"/>
        <family val="1"/>
      </rPr>
      <t>o,x</t>
    </r>
    <r>
      <rPr>
        <b/>
        <i/>
        <strike/>
        <sz val="10"/>
        <rFont val="Cambria"/>
        <family val="1"/>
      </rPr>
      <t>/g</t>
    </r>
    <r>
      <rPr>
        <b/>
        <i/>
        <strike/>
        <vertAlign val="subscript"/>
        <sz val="10"/>
        <rFont val="Cambria"/>
        <family val="1"/>
      </rPr>
      <t>n</t>
    </r>
  </si>
  <si>
    <r>
      <t>S</t>
    </r>
    <r>
      <rPr>
        <b/>
        <i/>
        <sz val="10"/>
        <rFont val="Arial"/>
        <family val="0"/>
      </rPr>
      <t>V0,x/v [m]</t>
    </r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</si>
</sst>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</numFmts>
  <fonts count="5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0"/>
    </font>
    <font>
      <b/>
      <i/>
      <vertAlign val="subscript"/>
      <sz val="10"/>
      <name val="Arial"/>
      <family val="2"/>
    </font>
    <font>
      <b/>
      <i/>
      <sz val="10"/>
      <name val="Symbol"/>
      <family val="1"/>
    </font>
    <font>
      <b/>
      <i/>
      <sz val="11"/>
      <name val="Arial"/>
      <family val="2"/>
    </font>
    <font>
      <b/>
      <i/>
      <vertAlign val="subscript"/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trike/>
      <sz val="10"/>
      <name val="Arial"/>
      <family val="2"/>
    </font>
    <font>
      <sz val="10"/>
      <name val="Calibri"/>
      <family val="2"/>
    </font>
    <font>
      <strike/>
      <sz val="10"/>
      <name val="Arial"/>
      <family val="2"/>
    </font>
    <font>
      <i/>
      <strike/>
      <sz val="10"/>
      <color indexed="10"/>
      <name val="Arial"/>
      <family val="2"/>
    </font>
    <font>
      <b/>
      <i/>
      <strike/>
      <sz val="10"/>
      <name val="Cambria"/>
      <family val="1"/>
    </font>
    <font>
      <b/>
      <i/>
      <strike/>
      <sz val="10"/>
      <color indexed="10"/>
      <name val="Cambria"/>
      <family val="1"/>
    </font>
    <font>
      <b/>
      <i/>
      <strike/>
      <vertAlign val="subscript"/>
      <sz val="10"/>
      <name val="Cambria"/>
      <family val="1"/>
    </font>
    <font>
      <b/>
      <strike/>
      <sz val="10"/>
      <name val="Cambria"/>
      <family val="1"/>
    </font>
    <font>
      <u val="single"/>
      <strike/>
      <sz val="10"/>
      <color indexed="12"/>
      <name val="Cambria"/>
      <family val="1"/>
    </font>
    <font>
      <b/>
      <i/>
      <strike/>
      <sz val="10"/>
      <color indexed="10"/>
      <name val="Arial"/>
      <family val="2"/>
    </font>
    <font>
      <b/>
      <i/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u val="single"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29" borderId="6" applyNumberFormat="0" applyAlignment="0" applyProtection="0"/>
    <xf numFmtId="0" fontId="50" fillId="29" borderId="2" applyNumberFormat="0" applyAlignment="0" applyProtection="0"/>
    <xf numFmtId="0" fontId="51" fillId="30" borderId="7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81" fontId="0" fillId="0" borderId="17" xfId="0" applyNumberFormat="1" applyBorder="1" applyAlignment="1">
      <alignment/>
    </xf>
    <xf numFmtId="0" fontId="58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0" fontId="4" fillId="0" borderId="17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182" fontId="2" fillId="0" borderId="20" xfId="0" applyNumberFormat="1" applyFont="1" applyBorder="1" applyAlignment="1">
      <alignment horizontal="center" vertical="center"/>
    </xf>
    <xf numFmtId="182" fontId="10" fillId="0" borderId="23" xfId="62" applyNumberFormat="1" applyBorder="1" applyAlignment="1" applyProtection="1">
      <alignment horizontal="center" vertical="center"/>
      <protection/>
    </xf>
    <xf numFmtId="182" fontId="0" fillId="0" borderId="13" xfId="0" applyNumberForma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182" fontId="0" fillId="0" borderId="24" xfId="0" applyNumberFormat="1" applyBorder="1" applyAlignment="1">
      <alignment horizontal="center" vertical="center"/>
    </xf>
    <xf numFmtId="182" fontId="0" fillId="0" borderId="18" xfId="0" applyNumberFormat="1" applyBorder="1" applyAlignment="1">
      <alignment horizontal="center" vertical="center"/>
    </xf>
    <xf numFmtId="182" fontId="0" fillId="0" borderId="22" xfId="0" applyNumberForma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182" fontId="3" fillId="0" borderId="25" xfId="0" applyNumberFormat="1" applyFont="1" applyBorder="1" applyAlignment="1">
      <alignment horizontal="center" vertical="center"/>
    </xf>
    <xf numFmtId="182" fontId="5" fillId="0" borderId="25" xfId="0" applyNumberFormat="1" applyFont="1" applyBorder="1" applyAlignment="1">
      <alignment horizontal="center" vertical="center"/>
    </xf>
    <xf numFmtId="182" fontId="2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82" fontId="0" fillId="0" borderId="15" xfId="0" applyNumberForma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80" fontId="15" fillId="0" borderId="17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2" fontId="19" fillId="0" borderId="22" xfId="0" applyNumberFormat="1" applyFont="1" applyBorder="1" applyAlignment="1">
      <alignment horizontal="center" vertical="center"/>
    </xf>
    <xf numFmtId="2" fontId="19" fillId="0" borderId="20" xfId="0" applyNumberFormat="1" applyFont="1" applyBorder="1" applyAlignment="1">
      <alignment horizontal="center" vertical="center"/>
    </xf>
    <xf numFmtId="182" fontId="19" fillId="0" borderId="20" xfId="0" applyNumberFormat="1" applyFont="1" applyBorder="1" applyAlignment="1">
      <alignment horizontal="center" vertical="center"/>
    </xf>
    <xf numFmtId="182" fontId="20" fillId="0" borderId="23" xfId="62" applyNumberFormat="1" applyFont="1" applyBorder="1" applyAlignment="1" applyProtection="1">
      <alignment horizontal="center" vertical="center"/>
      <protection/>
    </xf>
    <xf numFmtId="2" fontId="19" fillId="0" borderId="13" xfId="0" applyNumberFormat="1" applyFont="1" applyBorder="1" applyAlignment="1">
      <alignment horizontal="center" vertical="center"/>
    </xf>
    <xf numFmtId="2" fontId="19" fillId="0" borderId="17" xfId="0" applyNumberFormat="1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2" fontId="16" fillId="0" borderId="25" xfId="0" applyNumberFormat="1" applyFont="1" applyBorder="1" applyAlignment="1">
      <alignment horizontal="center" vertical="center"/>
    </xf>
    <xf numFmtId="182" fontId="16" fillId="0" borderId="25" xfId="0" applyNumberFormat="1" applyFont="1" applyBorder="1" applyAlignment="1">
      <alignment horizontal="center" vertical="center"/>
    </xf>
    <xf numFmtId="182" fontId="19" fillId="0" borderId="16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80" fontId="15" fillId="0" borderId="20" xfId="0" applyNumberFormat="1" applyFont="1" applyBorder="1" applyAlignment="1">
      <alignment horizontal="center" vertical="center"/>
    </xf>
    <xf numFmtId="180" fontId="22" fillId="0" borderId="17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182" fontId="14" fillId="0" borderId="14" xfId="0" applyNumberFormat="1" applyFont="1" applyBorder="1" applyAlignment="1">
      <alignment horizontal="center" vertical="center"/>
    </xf>
    <xf numFmtId="182" fontId="14" fillId="0" borderId="28" xfId="0" applyNumberFormat="1" applyFont="1" applyBorder="1" applyAlignment="1">
      <alignment horizontal="center" vertical="center"/>
    </xf>
    <xf numFmtId="182" fontId="14" fillId="0" borderId="21" xfId="0" applyNumberFormat="1" applyFont="1" applyBorder="1" applyAlignment="1">
      <alignment horizontal="center" vertical="center"/>
    </xf>
    <xf numFmtId="182" fontId="14" fillId="0" borderId="23" xfId="0" applyNumberFormat="1" applyFont="1" applyBorder="1" applyAlignment="1">
      <alignment horizontal="center" vertical="center"/>
    </xf>
    <xf numFmtId="182" fontId="14" fillId="0" borderId="1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2" fontId="2" fillId="0" borderId="23" xfId="0" applyNumberFormat="1" applyFont="1" applyBorder="1" applyAlignment="1">
      <alignment horizontal="center" vertical="center"/>
    </xf>
    <xf numFmtId="182" fontId="12" fillId="0" borderId="17" xfId="0" applyNumberFormat="1" applyFont="1" applyBorder="1" applyAlignment="1">
      <alignment horizontal="center" vertical="center"/>
    </xf>
    <xf numFmtId="182" fontId="2" fillId="0" borderId="17" xfId="0" applyNumberFormat="1" applyFont="1" applyBorder="1" applyAlignment="1">
      <alignment horizontal="center" vertical="center"/>
    </xf>
    <xf numFmtId="18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2" fontId="12" fillId="0" borderId="25" xfId="0" applyNumberFormat="1" applyFont="1" applyBorder="1" applyAlignment="1">
      <alignment horizontal="center" vertical="center"/>
    </xf>
    <xf numFmtId="182" fontId="12" fillId="0" borderId="26" xfId="0" applyNumberFormat="1" applyFont="1" applyBorder="1" applyAlignment="1">
      <alignment horizontal="center" vertical="center"/>
    </xf>
    <xf numFmtId="182" fontId="2" fillId="0" borderId="29" xfId="0" applyNumberFormat="1" applyFont="1" applyBorder="1" applyAlignment="1">
      <alignment horizontal="center" vertical="center"/>
    </xf>
    <xf numFmtId="182" fontId="2" fillId="0" borderId="27" xfId="0" applyNumberFormat="1" applyFont="1" applyFill="1" applyBorder="1" applyAlignment="1">
      <alignment horizontal="center" vertical="center"/>
    </xf>
    <xf numFmtId="181" fontId="0" fillId="0" borderId="25" xfId="0" applyNumberFormat="1" applyBorder="1" applyAlignment="1">
      <alignment/>
    </xf>
    <xf numFmtId="0" fontId="0" fillId="0" borderId="30" xfId="0" applyFont="1" applyBorder="1" applyAlignment="1">
      <alignment horizontal="center" vertical="center"/>
    </xf>
    <xf numFmtId="182" fontId="0" fillId="0" borderId="31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82" fontId="2" fillId="0" borderId="25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6" fillId="0" borderId="33" xfId="0" applyFont="1" applyBorder="1" applyAlignment="1">
      <alignment horizontal="center" vertical="center" textRotation="15"/>
    </xf>
    <xf numFmtId="0" fontId="16" fillId="0" borderId="30" xfId="0" applyFont="1" applyBorder="1" applyAlignment="1">
      <alignment horizontal="center" vertical="center" textRotation="15"/>
    </xf>
    <xf numFmtId="0" fontId="5" fillId="0" borderId="33" xfId="0" applyFont="1" applyBorder="1" applyAlignment="1">
      <alignment horizontal="center" vertical="center" textRotation="15"/>
    </xf>
    <xf numFmtId="0" fontId="5" fillId="0" borderId="30" xfId="0" applyFont="1" applyBorder="1" applyAlignment="1">
      <alignment horizontal="center" vertical="center" textRotation="1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3%20Vidovi%20chisla.xls" TargetMode="External" /><Relationship Id="rId2" Type="http://schemas.openxmlformats.org/officeDocument/2006/relationships/hyperlink" Target="3%20Vidovi%20chisla.xls" TargetMode="External" /><Relationship Id="rId3" Type="http://schemas.openxmlformats.org/officeDocument/2006/relationships/hyperlink" Target="3%20Vidovi%20chisla.xls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7" max="7" width="12.00390625" style="0" customWidth="1"/>
    <col min="9" max="9" width="9.57421875" style="0" bestFit="1" customWidth="1"/>
    <col min="12" max="12" width="10.00390625" style="0" customWidth="1"/>
    <col min="14" max="15" width="9.57421875" style="0" bestFit="1" customWidth="1"/>
  </cols>
  <sheetData>
    <row r="1" spans="1:15" ht="15" thickBot="1">
      <c r="A1" s="10">
        <v>4</v>
      </c>
      <c r="B1" s="11"/>
      <c r="C1" s="11"/>
      <c r="D1" s="11"/>
      <c r="E1" s="86" t="s">
        <v>22</v>
      </c>
      <c r="F1" s="87"/>
      <c r="G1" s="11"/>
      <c r="H1" s="11"/>
      <c r="I1" s="11"/>
      <c r="J1" s="11"/>
      <c r="K1" s="11"/>
      <c r="L1" s="11"/>
      <c r="M1" s="11"/>
      <c r="N1" s="11"/>
      <c r="O1" s="11"/>
    </row>
    <row r="2" spans="1:13" ht="13.5" thickBot="1">
      <c r="A2" s="11"/>
      <c r="B2" s="12" t="s">
        <v>0</v>
      </c>
      <c r="C2" s="13" t="s">
        <v>21</v>
      </c>
      <c r="D2" s="56" t="s">
        <v>1</v>
      </c>
      <c r="E2" s="18" t="s">
        <v>21</v>
      </c>
      <c r="F2" s="60" t="s">
        <v>1</v>
      </c>
      <c r="G2" s="90" t="s">
        <v>4</v>
      </c>
      <c r="H2" s="92" t="s">
        <v>23</v>
      </c>
      <c r="I2" s="93"/>
      <c r="J2" s="93"/>
      <c r="K2" s="93"/>
      <c r="L2" s="94"/>
      <c r="M2" s="11"/>
    </row>
    <row r="3" spans="1:13" ht="15" thickBot="1">
      <c r="A3" s="11"/>
      <c r="B3" s="14">
        <v>0</v>
      </c>
      <c r="C3" s="15">
        <v>36.9</v>
      </c>
      <c r="D3" s="57">
        <v>30.5</v>
      </c>
      <c r="E3" s="25">
        <f aca="true" t="shared" si="0" ref="E3:E19">(PI()*C3^2)/40000</f>
        <v>0.10694059932635994</v>
      </c>
      <c r="F3" s="61">
        <f aca="true" t="shared" si="1" ref="F3:F19">(PI()*D3^2)/40000</f>
        <v>0.07306166415004763</v>
      </c>
      <c r="G3" s="91"/>
      <c r="H3" s="16" t="s">
        <v>5</v>
      </c>
      <c r="I3" s="16" t="s">
        <v>6</v>
      </c>
      <c r="J3" s="16" t="s">
        <v>7</v>
      </c>
      <c r="K3" s="16" t="s">
        <v>8</v>
      </c>
      <c r="L3" s="17" t="s">
        <v>9</v>
      </c>
      <c r="M3" s="11"/>
    </row>
    <row r="4" spans="1:13" ht="13.5" thickBot="1">
      <c r="A4" s="11"/>
      <c r="B4" s="19">
        <v>1</v>
      </c>
      <c r="C4" s="20">
        <v>33.8</v>
      </c>
      <c r="D4" s="42">
        <v>29.1</v>
      </c>
      <c r="E4" s="27">
        <f t="shared" si="0"/>
        <v>0.08972702777917807</v>
      </c>
      <c r="F4" s="62">
        <f t="shared" si="1"/>
        <v>0.06650830187465932</v>
      </c>
      <c r="G4" s="21">
        <v>0.05</v>
      </c>
      <c r="H4" s="22">
        <f aca="true" t="shared" si="2" ref="H4:H13">G4*$C$19</f>
        <v>1.185</v>
      </c>
      <c r="I4" s="22">
        <f>TREND(C4:C5,B4:B5,H4)</f>
        <v>33.8</v>
      </c>
      <c r="J4" s="23">
        <f aca="true" t="shared" si="3" ref="J4:J13">(((PI())*I4^2)/40000)</f>
        <v>0.08972702777917807</v>
      </c>
      <c r="K4" s="23">
        <f>$J$14/10</f>
        <v>0.04017902279732907</v>
      </c>
      <c r="L4" s="24">
        <f aca="true" t="shared" si="4" ref="L4:L14">J4/K4</f>
        <v>2.2331809370222597</v>
      </c>
      <c r="M4" s="11"/>
    </row>
    <row r="5" spans="1:12" ht="13.5" thickBot="1">
      <c r="A5" s="11"/>
      <c r="B5" s="19">
        <v>1.3</v>
      </c>
      <c r="C5" s="20">
        <v>33.8</v>
      </c>
      <c r="D5" s="58">
        <v>28.3</v>
      </c>
      <c r="E5" s="28">
        <f t="shared" si="0"/>
        <v>0.08972702777917807</v>
      </c>
      <c r="F5" s="63">
        <f t="shared" si="1"/>
        <v>0.06290175350833824</v>
      </c>
      <c r="G5" s="26">
        <f>G4+0.1</f>
        <v>0.15000000000000002</v>
      </c>
      <c r="H5" s="22">
        <f t="shared" si="2"/>
        <v>3.5550000000000006</v>
      </c>
      <c r="I5" s="22">
        <f>TREND(C6:C7,B6:B7,H5)</f>
        <v>30.611499999999996</v>
      </c>
      <c r="J5" s="23">
        <f t="shared" si="3"/>
        <v>0.07359682913751407</v>
      </c>
      <c r="K5" s="23">
        <f>$J$14/10</f>
        <v>0.04017902279732907</v>
      </c>
      <c r="L5" s="24">
        <f t="shared" si="4"/>
        <v>1.831722725282569</v>
      </c>
    </row>
    <row r="6" spans="1:12" ht="12.75" customHeight="1">
      <c r="A6" s="11"/>
      <c r="B6" s="19">
        <v>3</v>
      </c>
      <c r="C6" s="20">
        <v>31</v>
      </c>
      <c r="D6" s="42">
        <v>26.1</v>
      </c>
      <c r="E6" s="29">
        <f t="shared" si="0"/>
        <v>0.07547676350249478</v>
      </c>
      <c r="F6" s="64">
        <f t="shared" si="1"/>
        <v>0.05350210828879758</v>
      </c>
      <c r="G6" s="26">
        <f aca="true" t="shared" si="5" ref="G6:G13">G5+0.1</f>
        <v>0.25</v>
      </c>
      <c r="H6" s="22">
        <f t="shared" si="2"/>
        <v>5.925</v>
      </c>
      <c r="I6" s="22">
        <f>TREND(C7:C8,B7:B8,H6)</f>
        <v>28.90625</v>
      </c>
      <c r="J6" s="23">
        <f t="shared" si="3"/>
        <v>0.06562561558173259</v>
      </c>
      <c r="K6" s="23">
        <f>$J$14/10</f>
        <v>0.04017902279732907</v>
      </c>
      <c r="L6" s="24">
        <f t="shared" si="4"/>
        <v>1.633330305536826</v>
      </c>
    </row>
    <row r="7" spans="1:12" ht="12.75">
      <c r="A7" s="11"/>
      <c r="B7" s="19">
        <v>5</v>
      </c>
      <c r="C7" s="20">
        <v>29.6</v>
      </c>
      <c r="D7" s="42">
        <v>25</v>
      </c>
      <c r="E7" s="25">
        <f t="shared" si="0"/>
        <v>0.06881344548423084</v>
      </c>
      <c r="F7" s="61">
        <f t="shared" si="1"/>
        <v>0.04908738521234052</v>
      </c>
      <c r="G7" s="26">
        <f t="shared" si="5"/>
        <v>0.35</v>
      </c>
      <c r="H7" s="22">
        <f t="shared" si="2"/>
        <v>8.295</v>
      </c>
      <c r="I7" s="22">
        <f>TREND(C8:C9,B8:B9,H7)</f>
        <v>27.064</v>
      </c>
      <c r="J7" s="23">
        <f t="shared" si="3"/>
        <v>0.05752728141603187</v>
      </c>
      <c r="K7" s="23">
        <f>$J$14/10</f>
        <v>0.04017902279732907</v>
      </c>
      <c r="L7" s="24">
        <f t="shared" si="4"/>
        <v>1.431774030598276</v>
      </c>
    </row>
    <row r="8" spans="1:13" ht="12.75">
      <c r="A8" s="11"/>
      <c r="B8" s="19">
        <v>7</v>
      </c>
      <c r="C8" s="20">
        <v>28.1</v>
      </c>
      <c r="D8" s="42">
        <v>24.2</v>
      </c>
      <c r="E8" s="25">
        <f t="shared" si="0"/>
        <v>0.062015824380025925</v>
      </c>
      <c r="F8" s="61">
        <f t="shared" si="1"/>
        <v>0.04599605804120816</v>
      </c>
      <c r="G8" s="26">
        <f t="shared" si="5"/>
        <v>0.44999999999999996</v>
      </c>
      <c r="H8" s="22">
        <f t="shared" si="2"/>
        <v>10.665</v>
      </c>
      <c r="I8" s="22">
        <f>TREND(C9:C10,B9:B10,H8)</f>
        <v>25.58425</v>
      </c>
      <c r="J8" s="23">
        <f t="shared" si="3"/>
        <v>0.05140853901130199</v>
      </c>
      <c r="K8" s="23">
        <f>$J$14/10</f>
        <v>0.04017902279732907</v>
      </c>
      <c r="L8" s="24">
        <f t="shared" si="4"/>
        <v>1.2794870415494377</v>
      </c>
      <c r="M8" s="11"/>
    </row>
    <row r="9" spans="1:13" ht="12.75">
      <c r="A9" s="11"/>
      <c r="B9" s="19">
        <v>9</v>
      </c>
      <c r="C9" s="20">
        <v>26.5</v>
      </c>
      <c r="D9" s="42">
        <v>22.4</v>
      </c>
      <c r="E9" s="25">
        <f t="shared" si="0"/>
        <v>0.05515458602458581</v>
      </c>
      <c r="F9" s="61">
        <f t="shared" si="1"/>
        <v>0.03940813824663036</v>
      </c>
      <c r="G9" s="26">
        <f t="shared" si="5"/>
        <v>0.5499999999999999</v>
      </c>
      <c r="H9" s="22">
        <f t="shared" si="2"/>
        <v>13.034999999999998</v>
      </c>
      <c r="I9" s="22">
        <f>TREND(C11:C12,B11:B12,H9)</f>
        <v>18.758000000000003</v>
      </c>
      <c r="J9" s="23">
        <f t="shared" si="3"/>
        <v>0.027635221153391717</v>
      </c>
      <c r="K9" s="23">
        <f>$J$14/10</f>
        <v>0.04017902279732907</v>
      </c>
      <c r="L9" s="24">
        <f t="shared" si="4"/>
        <v>0.6878022218904932</v>
      </c>
      <c r="M9" s="11"/>
    </row>
    <row r="10" spans="1:13" ht="12.75">
      <c r="A10" s="11"/>
      <c r="B10" s="19">
        <v>11</v>
      </c>
      <c r="C10" s="20">
        <v>25.4</v>
      </c>
      <c r="D10" s="42">
        <v>20.5</v>
      </c>
      <c r="E10" s="25">
        <f t="shared" si="0"/>
        <v>0.05067074790974977</v>
      </c>
      <c r="F10" s="61">
        <f t="shared" si="1"/>
        <v>0.033006357816777764</v>
      </c>
      <c r="G10" s="26">
        <f t="shared" si="5"/>
        <v>0.6499999999999999</v>
      </c>
      <c r="H10" s="22">
        <f t="shared" si="2"/>
        <v>15.404999999999998</v>
      </c>
      <c r="I10" s="22">
        <f>TREND(C12:C13,B12:B13,H10)</f>
        <v>15.7925</v>
      </c>
      <c r="J10" s="23">
        <f t="shared" si="3"/>
        <v>0.019588070232446048</v>
      </c>
      <c r="K10" s="23">
        <f>$J$14/10</f>
        <v>0.04017902279732907</v>
      </c>
      <c r="L10" s="24">
        <f t="shared" si="4"/>
        <v>0.48751982673277405</v>
      </c>
      <c r="M10" s="11"/>
    </row>
    <row r="11" spans="1:13" ht="12.75">
      <c r="A11" s="11"/>
      <c r="B11" s="19">
        <v>13</v>
      </c>
      <c r="C11" s="20">
        <v>18.8</v>
      </c>
      <c r="D11" s="42">
        <v>19.4</v>
      </c>
      <c r="E11" s="25">
        <f t="shared" si="0"/>
        <v>0.027759112687119416</v>
      </c>
      <c r="F11" s="61">
        <f t="shared" si="1"/>
        <v>0.02955924527762636</v>
      </c>
      <c r="G11" s="26">
        <f t="shared" si="5"/>
        <v>0.7499999999999999</v>
      </c>
      <c r="H11" s="22">
        <f t="shared" si="2"/>
        <v>17.775</v>
      </c>
      <c r="I11" s="22">
        <f>TREND(C13:C14,B13:B14,H11)</f>
        <v>12.198750000000004</v>
      </c>
      <c r="J11" s="23">
        <f t="shared" si="3"/>
        <v>0.011687470922327728</v>
      </c>
      <c r="K11" s="23">
        <f>$J$14/10</f>
        <v>0.04017902279732907</v>
      </c>
      <c r="L11" s="24">
        <f t="shared" si="4"/>
        <v>0.29088489735754997</v>
      </c>
      <c r="M11" s="11"/>
    </row>
    <row r="12" spans="1:13" ht="12.75">
      <c r="A12" s="11"/>
      <c r="B12" s="19">
        <v>15</v>
      </c>
      <c r="C12" s="20">
        <v>16.4</v>
      </c>
      <c r="D12" s="42">
        <v>17.9</v>
      </c>
      <c r="E12" s="25">
        <f t="shared" si="0"/>
        <v>0.021124069002737767</v>
      </c>
      <c r="F12" s="61">
        <f t="shared" si="1"/>
        <v>0.025164942553417637</v>
      </c>
      <c r="G12" s="26">
        <f t="shared" si="5"/>
        <v>0.8499999999999999</v>
      </c>
      <c r="H12" s="22">
        <f t="shared" si="2"/>
        <v>20.144999999999996</v>
      </c>
      <c r="I12" s="22">
        <f>TREND(C14:C15,B14:B15,H12)</f>
        <v>7.4375</v>
      </c>
      <c r="J12" s="23">
        <f t="shared" si="3"/>
        <v>0.004344540387449713</v>
      </c>
      <c r="K12" s="23">
        <f>$J$14/10</f>
        <v>0.04017902279732907</v>
      </c>
      <c r="L12" s="24">
        <f t="shared" si="4"/>
        <v>0.10812956824172736</v>
      </c>
      <c r="M12" s="11"/>
    </row>
    <row r="13" spans="1:13" ht="12.75">
      <c r="A13" s="11"/>
      <c r="B13" s="19">
        <v>17</v>
      </c>
      <c r="C13" s="20">
        <v>13.4</v>
      </c>
      <c r="D13" s="42">
        <v>15.8</v>
      </c>
      <c r="E13" s="25">
        <f t="shared" si="0"/>
        <v>0.014102609421964582</v>
      </c>
      <c r="F13" s="61">
        <f t="shared" si="1"/>
        <v>0.0196066797510539</v>
      </c>
      <c r="G13" s="26">
        <f t="shared" si="5"/>
        <v>0.9499999999999998</v>
      </c>
      <c r="H13" s="22">
        <f t="shared" si="2"/>
        <v>22.514999999999997</v>
      </c>
      <c r="I13" s="22">
        <f>TREND(C15:C16,B15:B16,H13)</f>
        <v>2.8760000000000048</v>
      </c>
      <c r="J13" s="23">
        <f t="shared" si="3"/>
        <v>0.0006496323519169753</v>
      </c>
      <c r="K13" s="23">
        <f>$J$14/10</f>
        <v>0.04017902279732907</v>
      </c>
      <c r="L13" s="24">
        <f t="shared" si="4"/>
        <v>0.016168445788088206</v>
      </c>
      <c r="M13" s="11"/>
    </row>
    <row r="14" spans="1:13" ht="13.5" thickBot="1">
      <c r="A14" s="11"/>
      <c r="B14" s="19">
        <v>19</v>
      </c>
      <c r="C14" s="20">
        <v>10.3</v>
      </c>
      <c r="D14" s="42">
        <v>10.3</v>
      </c>
      <c r="E14" s="25">
        <f t="shared" si="0"/>
        <v>0.00833228911548353</v>
      </c>
      <c r="F14" s="61">
        <f t="shared" si="1"/>
        <v>0.00833228911548353</v>
      </c>
      <c r="G14" s="30">
        <v>1</v>
      </c>
      <c r="H14" s="22"/>
      <c r="I14" s="31"/>
      <c r="J14" s="32">
        <f>SUM(J4:J13)</f>
        <v>0.4017902279732907</v>
      </c>
      <c r="K14" s="33">
        <f>SUM(K4:K13)</f>
        <v>0.4017902279732908</v>
      </c>
      <c r="L14" s="24">
        <f t="shared" si="4"/>
        <v>0.9999999999999999</v>
      </c>
      <c r="M14" s="11"/>
    </row>
    <row r="15" spans="1:13" ht="12.75">
      <c r="A15" s="11"/>
      <c r="B15" s="19">
        <v>21</v>
      </c>
      <c r="C15" s="20">
        <v>5.3</v>
      </c>
      <c r="D15" s="42">
        <v>6</v>
      </c>
      <c r="E15" s="25">
        <f t="shared" si="0"/>
        <v>0.002206183440983432</v>
      </c>
      <c r="F15" s="61">
        <f t="shared" si="1"/>
        <v>0.0028274333882308137</v>
      </c>
      <c r="G15" s="11"/>
      <c r="H15" s="11"/>
      <c r="I15" s="11"/>
      <c r="J15" s="11"/>
      <c r="K15" s="11"/>
      <c r="L15" s="11"/>
      <c r="M15" s="11"/>
    </row>
    <row r="16" spans="1:13" ht="12.75">
      <c r="A16" s="11"/>
      <c r="B16" s="19">
        <v>23</v>
      </c>
      <c r="C16" s="20">
        <v>2.1</v>
      </c>
      <c r="D16" s="42">
        <v>2</v>
      </c>
      <c r="E16" s="25">
        <f t="shared" si="0"/>
        <v>0.0003463605900582747</v>
      </c>
      <c r="F16" s="61">
        <f t="shared" si="1"/>
        <v>0.0003141592653589793</v>
      </c>
      <c r="G16" s="11"/>
      <c r="H16" s="11"/>
      <c r="I16" s="11"/>
      <c r="J16" s="11"/>
      <c r="K16" s="11"/>
      <c r="L16" s="11"/>
      <c r="M16" s="11"/>
    </row>
    <row r="17" spans="1:13" ht="12.75">
      <c r="A17" s="11"/>
      <c r="B17" s="19">
        <v>23.7</v>
      </c>
      <c r="C17" s="20">
        <v>0</v>
      </c>
      <c r="D17" s="58">
        <f>TREND(C27:C28,B27:B28,B17)</f>
        <v>1.3000000000000007</v>
      </c>
      <c r="E17" s="25">
        <f t="shared" si="0"/>
        <v>0</v>
      </c>
      <c r="F17" s="61">
        <f t="shared" si="1"/>
        <v>0.00013273228961416893</v>
      </c>
      <c r="G17" s="11"/>
      <c r="H17" s="11"/>
      <c r="I17" s="11"/>
      <c r="J17" s="11"/>
      <c r="K17" s="11"/>
      <c r="L17" s="11"/>
      <c r="M17" s="11"/>
    </row>
    <row r="18" spans="1:13" ht="13.5" thickBot="1">
      <c r="A18" s="11"/>
      <c r="B18" s="19">
        <v>24.7</v>
      </c>
      <c r="C18" s="19"/>
      <c r="D18" s="42">
        <v>0</v>
      </c>
      <c r="E18" s="25">
        <f t="shared" si="0"/>
        <v>0</v>
      </c>
      <c r="F18" s="61">
        <f t="shared" si="1"/>
        <v>0</v>
      </c>
      <c r="G18" s="11"/>
      <c r="H18" s="11"/>
      <c r="I18" s="11"/>
      <c r="J18" s="11"/>
      <c r="K18" s="11"/>
      <c r="L18" s="11"/>
      <c r="M18" s="11"/>
    </row>
    <row r="19" spans="1:13" ht="13.5" thickBot="1">
      <c r="A19" s="11"/>
      <c r="B19" s="35" t="s">
        <v>3</v>
      </c>
      <c r="C19" s="19">
        <v>23.7</v>
      </c>
      <c r="D19" s="41">
        <v>24.7</v>
      </c>
      <c r="E19" s="38">
        <f t="shared" si="0"/>
        <v>0.044115029439871264</v>
      </c>
      <c r="F19" s="65">
        <f t="shared" si="1"/>
        <v>0.04791635655071491</v>
      </c>
      <c r="G19" s="88" t="s">
        <v>4</v>
      </c>
      <c r="H19" s="95" t="s">
        <v>10</v>
      </c>
      <c r="I19" s="96"/>
      <c r="J19" s="96"/>
      <c r="K19" s="96"/>
      <c r="L19" s="97"/>
      <c r="M19" s="11"/>
    </row>
    <row r="20" spans="1:13" ht="15" thickBot="1">
      <c r="A20" s="11"/>
      <c r="B20" s="36" t="s">
        <v>2</v>
      </c>
      <c r="C20" s="37">
        <v>33.8</v>
      </c>
      <c r="D20" s="59">
        <v>28.3</v>
      </c>
      <c r="E20" s="11"/>
      <c r="F20" s="11"/>
      <c r="G20" s="89"/>
      <c r="H20" s="43" t="s">
        <v>25</v>
      </c>
      <c r="I20" s="43" t="s">
        <v>26</v>
      </c>
      <c r="J20" s="43" t="s">
        <v>27</v>
      </c>
      <c r="K20" s="43" t="s">
        <v>28</v>
      </c>
      <c r="L20" s="44" t="s">
        <v>29</v>
      </c>
      <c r="M20" s="11"/>
    </row>
    <row r="21" spans="1:15" ht="13.5" thickBot="1">
      <c r="A21" s="11"/>
      <c r="B21" s="40">
        <v>1.3</v>
      </c>
      <c r="C21" s="40">
        <f>C20</f>
        <v>33.8</v>
      </c>
      <c r="D21" s="40">
        <f>D20</f>
        <v>28.3</v>
      </c>
      <c r="E21" s="11"/>
      <c r="F21" s="11"/>
      <c r="G21" s="45">
        <v>0.05</v>
      </c>
      <c r="H21" s="46">
        <f aca="true" t="shared" si="6" ref="H21:H31">G21*$D$19</f>
        <v>1.235</v>
      </c>
      <c r="I21" s="46">
        <f>TREND(D4:D5,B4:B5,H21)</f>
        <v>28.473333333333336</v>
      </c>
      <c r="J21" s="47">
        <f>PI()*I21^2/40000</f>
        <v>0.06367464115165741</v>
      </c>
      <c r="K21" s="47">
        <f>$J$31/10</f>
        <v>0.030595046951763193</v>
      </c>
      <c r="L21" s="48">
        <f>J21/K21</f>
        <v>2.0812074991108274</v>
      </c>
      <c r="M21" s="11"/>
      <c r="N21" s="11"/>
      <c r="O21" s="11"/>
    </row>
    <row r="22" spans="1:15" ht="12.75">
      <c r="A22" s="11"/>
      <c r="B22" s="41"/>
      <c r="C22" s="41"/>
      <c r="D22" s="42"/>
      <c r="E22" s="11"/>
      <c r="F22" s="11"/>
      <c r="G22" s="49">
        <v>0.15</v>
      </c>
      <c r="H22" s="46">
        <f t="shared" si="6"/>
        <v>3.7049999999999996</v>
      </c>
      <c r="I22" s="50">
        <f>TREND(D6:D7,B6:B7,H22)</f>
        <v>25.71225</v>
      </c>
      <c r="J22" s="47">
        <f aca="true" t="shared" si="7" ref="J22:J30">PI()*I22^2/40000</f>
        <v>0.05192422767547757</v>
      </c>
      <c r="K22" s="47">
        <f aca="true" t="shared" si="8" ref="K22:K30">$J$31/10</f>
        <v>0.030595046951763193</v>
      </c>
      <c r="L22" s="48">
        <f aca="true" t="shared" si="9" ref="L22:L30">J22/K22</f>
        <v>1.6971448926796033</v>
      </c>
      <c r="M22" s="11"/>
      <c r="N22" s="11"/>
      <c r="O22" s="11"/>
    </row>
    <row r="23" spans="1:15" ht="12.75">
      <c r="A23" s="11"/>
      <c r="B23" s="11"/>
      <c r="C23" s="11"/>
      <c r="D23" s="11"/>
      <c r="E23" s="11"/>
      <c r="F23" s="11"/>
      <c r="G23" s="49">
        <v>0.25</v>
      </c>
      <c r="H23" s="46">
        <f t="shared" si="6"/>
        <v>6.175</v>
      </c>
      <c r="I23" s="50">
        <f>TREND(D7:D8,B7:B8,H23)</f>
        <v>24.53</v>
      </c>
      <c r="J23" s="47">
        <f t="shared" si="7"/>
        <v>0.047259048973785966</v>
      </c>
      <c r="K23" s="47">
        <f t="shared" si="8"/>
        <v>0.030595046951763193</v>
      </c>
      <c r="L23" s="48">
        <f t="shared" si="9"/>
        <v>1.544663391048087</v>
      </c>
      <c r="M23" s="11"/>
      <c r="N23" s="11"/>
      <c r="O23" s="11"/>
    </row>
    <row r="24" spans="1:15" ht="12.75">
      <c r="A24" s="11"/>
      <c r="B24" s="11"/>
      <c r="C24" s="11"/>
      <c r="D24" s="11"/>
      <c r="E24" s="11"/>
      <c r="F24" s="11"/>
      <c r="G24" s="49">
        <v>0.35</v>
      </c>
      <c r="H24" s="46">
        <f t="shared" si="6"/>
        <v>8.645</v>
      </c>
      <c r="I24" s="50">
        <f>TREND(B8:B9,D8:D9,H24)</f>
        <v>24.283333333333317</v>
      </c>
      <c r="J24" s="47">
        <f t="shared" si="7"/>
        <v>0.046313380715836315</v>
      </c>
      <c r="K24" s="47">
        <f t="shared" si="8"/>
        <v>0.030595046951763193</v>
      </c>
      <c r="L24" s="48">
        <f t="shared" si="9"/>
        <v>1.5137541965160237</v>
      </c>
      <c r="M24" s="11"/>
      <c r="N24" s="11"/>
      <c r="O24" s="11"/>
    </row>
    <row r="25" spans="1:15" ht="12.75">
      <c r="A25" s="11"/>
      <c r="B25" s="11"/>
      <c r="C25" s="11"/>
      <c r="D25" s="11"/>
      <c r="E25" s="11"/>
      <c r="F25" s="11"/>
      <c r="G25" s="49">
        <v>0.45</v>
      </c>
      <c r="H25" s="46">
        <f t="shared" si="6"/>
        <v>11.115</v>
      </c>
      <c r="I25" s="50">
        <f>TREND(D10:D11,B10:B11,H25)</f>
        <v>20.43675</v>
      </c>
      <c r="J25" s="47">
        <f t="shared" si="7"/>
        <v>0.03280299864149873</v>
      </c>
      <c r="K25" s="47">
        <f t="shared" si="8"/>
        <v>0.030595046951763193</v>
      </c>
      <c r="L25" s="48">
        <f t="shared" si="9"/>
        <v>1.0721669652351453</v>
      </c>
      <c r="M25" s="11"/>
      <c r="N25" s="11"/>
      <c r="O25" s="11"/>
    </row>
    <row r="26" spans="1:15" ht="12.75">
      <c r="A26" s="11"/>
      <c r="B26" s="11"/>
      <c r="C26" s="11"/>
      <c r="D26" s="11"/>
      <c r="E26" s="11"/>
      <c r="F26" s="11"/>
      <c r="G26" s="49">
        <v>0.55</v>
      </c>
      <c r="H26" s="46">
        <f t="shared" si="6"/>
        <v>13.585</v>
      </c>
      <c r="I26" s="50">
        <f>TREND(D11:D12,B11:B12,H26)</f>
        <v>18.96125</v>
      </c>
      <c r="J26" s="47">
        <f t="shared" si="7"/>
        <v>0.028237341751530583</v>
      </c>
      <c r="K26" s="47">
        <f t="shared" si="8"/>
        <v>0.030595046951763193</v>
      </c>
      <c r="L26" s="48">
        <f t="shared" si="9"/>
        <v>0.9229383369161087</v>
      </c>
      <c r="M26" s="11"/>
      <c r="N26" s="11"/>
      <c r="O26" s="11"/>
    </row>
    <row r="27" spans="1:15" ht="12.75">
      <c r="A27" s="11"/>
      <c r="B27" s="11">
        <v>23</v>
      </c>
      <c r="C27" s="39">
        <f>D16</f>
        <v>2</v>
      </c>
      <c r="D27" s="11"/>
      <c r="E27" s="11"/>
      <c r="F27" s="11"/>
      <c r="G27" s="49">
        <v>0.65</v>
      </c>
      <c r="H27" s="46">
        <f t="shared" si="6"/>
        <v>16.055</v>
      </c>
      <c r="I27" s="50">
        <f>TREND(D12:D13,B12:B13,H27)</f>
        <v>16.792250000000003</v>
      </c>
      <c r="J27" s="47">
        <f t="shared" si="7"/>
        <v>0.022146630712852437</v>
      </c>
      <c r="K27" s="47">
        <f t="shared" si="8"/>
        <v>0.030595046951763193</v>
      </c>
      <c r="L27" s="48">
        <f t="shared" si="9"/>
        <v>0.7238632693641324</v>
      </c>
      <c r="M27" s="11"/>
      <c r="N27" s="11"/>
      <c r="O27" s="11"/>
    </row>
    <row r="28" spans="1:15" ht="12.75">
      <c r="A28" s="11"/>
      <c r="B28" s="11">
        <v>25</v>
      </c>
      <c r="C28" s="39">
        <f>D18</f>
        <v>0</v>
      </c>
      <c r="D28" s="11"/>
      <c r="E28" s="11"/>
      <c r="F28" s="11"/>
      <c r="G28" s="49">
        <v>0.75</v>
      </c>
      <c r="H28" s="46">
        <f t="shared" si="6"/>
        <v>18.525</v>
      </c>
      <c r="I28" s="50">
        <f>TREND(D13:D14,B13:B14,H28)</f>
        <v>11.60625000000001</v>
      </c>
      <c r="J28" s="47">
        <f t="shared" si="7"/>
        <v>0.01057970902800692</v>
      </c>
      <c r="K28" s="47">
        <f t="shared" si="8"/>
        <v>0.030595046951763193</v>
      </c>
      <c r="L28" s="48">
        <f t="shared" si="9"/>
        <v>0.34579809747267637</v>
      </c>
      <c r="M28" s="11"/>
      <c r="N28" s="11"/>
      <c r="O28" s="11"/>
    </row>
    <row r="29" spans="1:15" ht="12.75">
      <c r="A29" s="11"/>
      <c r="B29" s="11"/>
      <c r="C29" s="11"/>
      <c r="D29" s="11"/>
      <c r="E29" s="11"/>
      <c r="F29" s="11"/>
      <c r="G29" s="49">
        <v>0.85</v>
      </c>
      <c r="H29" s="46">
        <f t="shared" si="6"/>
        <v>20.994999999999997</v>
      </c>
      <c r="I29" s="50">
        <f>TREND(D15,B15,H29)</f>
        <v>6</v>
      </c>
      <c r="J29" s="47">
        <f t="shared" si="7"/>
        <v>0.0028274333882308137</v>
      </c>
      <c r="K29" s="47">
        <f t="shared" si="8"/>
        <v>0.030595046951763193</v>
      </c>
      <c r="L29" s="48">
        <f t="shared" si="9"/>
        <v>0.09241474257871235</v>
      </c>
      <c r="M29" s="11"/>
      <c r="N29" s="11"/>
      <c r="O29" s="11"/>
    </row>
    <row r="30" spans="1:15" ht="12.75">
      <c r="A30" s="11"/>
      <c r="B30" s="11"/>
      <c r="C30" s="11"/>
      <c r="D30" s="11"/>
      <c r="E30" s="11"/>
      <c r="F30" s="11"/>
      <c r="G30" s="49">
        <v>0.95</v>
      </c>
      <c r="H30" s="46">
        <f t="shared" si="6"/>
        <v>23.465</v>
      </c>
      <c r="I30" s="50">
        <f>TREND(D16:D17,B16:B17,H30)</f>
        <v>1.5350000000000001</v>
      </c>
      <c r="J30" s="47">
        <f t="shared" si="7"/>
        <v>0.00018505747875511528</v>
      </c>
      <c r="K30" s="47">
        <f t="shared" si="8"/>
        <v>0.030595046951763193</v>
      </c>
      <c r="L30" s="48">
        <f t="shared" si="9"/>
        <v>0.006048609078681293</v>
      </c>
      <c r="M30" s="11"/>
      <c r="N30" s="11"/>
      <c r="O30" s="11"/>
    </row>
    <row r="31" spans="1:15" ht="13.5" thickBot="1">
      <c r="A31" s="11"/>
      <c r="B31" s="11"/>
      <c r="C31" s="11"/>
      <c r="D31" s="11"/>
      <c r="E31" s="11"/>
      <c r="F31" s="11"/>
      <c r="G31" s="51">
        <v>1</v>
      </c>
      <c r="H31" s="52">
        <f t="shared" si="6"/>
        <v>24.7</v>
      </c>
      <c r="I31" s="53">
        <f>TREND(D18,B18,H31)</f>
        <v>0</v>
      </c>
      <c r="J31" s="54">
        <f>SUM(J21:J30)</f>
        <v>0.30595046951763194</v>
      </c>
      <c r="K31" s="54">
        <f>SUM(K21:K30)</f>
        <v>0.3059504695176319</v>
      </c>
      <c r="L31" s="55">
        <f>SUM(L21:L30)</f>
        <v>9.999999999999996</v>
      </c>
      <c r="M31" s="11"/>
      <c r="N31" s="11"/>
      <c r="O31" s="11"/>
    </row>
  </sheetData>
  <sheetProtection/>
  <mergeCells count="5">
    <mergeCell ref="E1:F1"/>
    <mergeCell ref="G19:G20"/>
    <mergeCell ref="G2:G3"/>
    <mergeCell ref="H2:L2"/>
    <mergeCell ref="H19:L19"/>
  </mergeCells>
  <hyperlinks>
    <hyperlink ref="L4:L13" r:id="rId1" display="3 Vidovi chisla.xls"/>
    <hyperlink ref="L21:L30" r:id="rId2" display="3 Vidovi chisla.xls"/>
    <hyperlink ref="L14" r:id="rId3" display="3 Vidovi chisla.xls"/>
  </hyperlinks>
  <printOptions/>
  <pageMargins left="0.75" right="0.75" top="1" bottom="1" header="0.5" footer="0.5"/>
  <pageSetup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7.57421875" style="0" customWidth="1"/>
    <col min="4" max="4" width="7.7109375" style="0" customWidth="1"/>
    <col min="5" max="5" width="7.421875" style="0" customWidth="1"/>
    <col min="6" max="6" width="7.57421875" style="0" customWidth="1"/>
    <col min="7" max="7" width="8.140625" style="0" customWidth="1"/>
    <col min="8" max="8" width="14.00390625" style="0" customWidth="1"/>
    <col min="9" max="9" width="11.00390625" style="0" customWidth="1"/>
  </cols>
  <sheetData>
    <row r="1" ht="13.5" thickBot="1"/>
    <row r="2" spans="2:9" ht="14.25">
      <c r="B2" s="66" t="s">
        <v>11</v>
      </c>
      <c r="C2" s="67" t="s">
        <v>14</v>
      </c>
      <c r="D2" s="67" t="s">
        <v>13</v>
      </c>
      <c r="E2" s="67" t="s">
        <v>15</v>
      </c>
      <c r="F2" s="67" t="s">
        <v>12</v>
      </c>
      <c r="G2" s="68" t="s">
        <v>16</v>
      </c>
      <c r="H2" s="68" t="s">
        <v>17</v>
      </c>
      <c r="I2" s="69" t="s">
        <v>30</v>
      </c>
    </row>
    <row r="3" spans="2:9" ht="12.75">
      <c r="B3" s="70">
        <v>0.05</v>
      </c>
      <c r="C3" s="71">
        <f>Sheet1!L4</f>
        <v>2.2331809370222597</v>
      </c>
      <c r="D3" s="72">
        <f>Sheet1!L21</f>
        <v>2.0812074991108274</v>
      </c>
      <c r="E3" s="72">
        <f>(C3+D3)/2</f>
        <v>2.1571942180665435</v>
      </c>
      <c r="F3" s="73">
        <f aca="true" t="shared" si="0" ref="F3:F13">1/C3</f>
        <v>0.4477917500645548</v>
      </c>
      <c r="G3" s="73">
        <f aca="true" t="shared" si="1" ref="G3:G13">SQRT(C3)</f>
        <v>1.49438312926179</v>
      </c>
      <c r="H3" s="73">
        <f aca="true" t="shared" si="2" ref="H3:H12">C3/10</f>
        <v>0.22331809370222597</v>
      </c>
      <c r="I3" s="74">
        <f>H3</f>
        <v>0.22331809370222597</v>
      </c>
    </row>
    <row r="4" spans="2:9" ht="12.75">
      <c r="B4" s="70">
        <v>0.15</v>
      </c>
      <c r="C4" s="71">
        <f>Sheet1!L5</f>
        <v>1.831722725282569</v>
      </c>
      <c r="D4" s="72">
        <f>Sheet1!L22</f>
        <v>1.6971448926796033</v>
      </c>
      <c r="E4" s="72">
        <f aca="true" t="shared" si="3" ref="E4:E12">(C4+D4)/2</f>
        <v>1.764433808981086</v>
      </c>
      <c r="F4" s="73">
        <f t="shared" si="0"/>
        <v>0.5459341559709786</v>
      </c>
      <c r="G4" s="73">
        <f t="shared" si="1"/>
        <v>1.3534115136508071</v>
      </c>
      <c r="H4" s="73">
        <f t="shared" si="2"/>
        <v>0.1831722725282569</v>
      </c>
      <c r="I4" s="74">
        <f aca="true" t="shared" si="4" ref="I4:I12">I3+H4</f>
        <v>0.40649036623048285</v>
      </c>
    </row>
    <row r="5" spans="2:9" ht="12.75">
      <c r="B5" s="70">
        <v>0.25</v>
      </c>
      <c r="C5" s="71">
        <f>Sheet1!L6</f>
        <v>1.633330305536826</v>
      </c>
      <c r="D5" s="72">
        <f>Sheet1!L23</f>
        <v>1.544663391048087</v>
      </c>
      <c r="E5" s="72">
        <f t="shared" si="3"/>
        <v>1.5889968482924566</v>
      </c>
      <c r="F5" s="73">
        <f t="shared" si="0"/>
        <v>0.6122460329120817</v>
      </c>
      <c r="G5" s="73">
        <f t="shared" si="1"/>
        <v>1.2780181162788053</v>
      </c>
      <c r="H5" s="73">
        <f t="shared" si="2"/>
        <v>0.1633330305536826</v>
      </c>
      <c r="I5" s="74">
        <f t="shared" si="4"/>
        <v>0.5698233967841655</v>
      </c>
    </row>
    <row r="6" spans="2:9" ht="12.75">
      <c r="B6" s="70">
        <v>0.35</v>
      </c>
      <c r="C6" s="71">
        <f>Sheet1!L7</f>
        <v>1.431774030598276</v>
      </c>
      <c r="D6" s="72">
        <f>Sheet1!L24</f>
        <v>1.5137541965160237</v>
      </c>
      <c r="E6" s="72">
        <f t="shared" si="3"/>
        <v>1.4727641135571499</v>
      </c>
      <c r="F6" s="73">
        <f t="shared" si="0"/>
        <v>0.698434235171973</v>
      </c>
      <c r="G6" s="73">
        <f t="shared" si="1"/>
        <v>1.1965676038562452</v>
      </c>
      <c r="H6" s="73">
        <f t="shared" si="2"/>
        <v>0.1431774030598276</v>
      </c>
      <c r="I6" s="74">
        <f t="shared" si="4"/>
        <v>0.7130007998439931</v>
      </c>
    </row>
    <row r="7" spans="2:9" ht="12.75">
      <c r="B7" s="70">
        <v>0.45</v>
      </c>
      <c r="C7" s="71">
        <f>Sheet1!L8</f>
        <v>1.2794870415494377</v>
      </c>
      <c r="D7" s="72">
        <f>Sheet1!L25</f>
        <v>1.0721669652351453</v>
      </c>
      <c r="E7" s="72">
        <f t="shared" si="3"/>
        <v>1.1758270033922915</v>
      </c>
      <c r="F7" s="73">
        <f t="shared" si="0"/>
        <v>0.7815632105105312</v>
      </c>
      <c r="G7" s="73">
        <f t="shared" si="1"/>
        <v>1.1311441294324245</v>
      </c>
      <c r="H7" s="73">
        <f t="shared" si="2"/>
        <v>0.12794870415494378</v>
      </c>
      <c r="I7" s="74">
        <f t="shared" si="4"/>
        <v>0.8409495039989369</v>
      </c>
    </row>
    <row r="8" spans="2:9" ht="12.75">
      <c r="B8" s="70">
        <v>0.55</v>
      </c>
      <c r="C8" s="71">
        <f>Sheet1!L9</f>
        <v>0.6878022218904932</v>
      </c>
      <c r="D8" s="72">
        <f>Sheet1!L26</f>
        <v>0.9229383369161087</v>
      </c>
      <c r="E8" s="72">
        <f t="shared" si="3"/>
        <v>0.805370279403301</v>
      </c>
      <c r="F8" s="73">
        <f t="shared" si="0"/>
        <v>1.4539063239013679</v>
      </c>
      <c r="G8" s="73">
        <f t="shared" si="1"/>
        <v>0.8293384242216764</v>
      </c>
      <c r="H8" s="73">
        <f t="shared" si="2"/>
        <v>0.06878022218904932</v>
      </c>
      <c r="I8" s="74">
        <f t="shared" si="4"/>
        <v>0.9097297261879862</v>
      </c>
    </row>
    <row r="9" spans="2:9" ht="12.75">
      <c r="B9" s="70">
        <v>0.65</v>
      </c>
      <c r="C9" s="71">
        <f>Sheet1!L10</f>
        <v>0.48751982673277405</v>
      </c>
      <c r="D9" s="72">
        <f>Sheet1!L27</f>
        <v>0.7238632693641324</v>
      </c>
      <c r="E9" s="72">
        <f t="shared" si="3"/>
        <v>0.6056915480484533</v>
      </c>
      <c r="F9" s="73">
        <f t="shared" si="0"/>
        <v>2.0511986285803583</v>
      </c>
      <c r="G9" s="73">
        <f t="shared" si="1"/>
        <v>0.698226200262332</v>
      </c>
      <c r="H9" s="73">
        <f t="shared" si="2"/>
        <v>0.048751982673277405</v>
      </c>
      <c r="I9" s="74">
        <f t="shared" si="4"/>
        <v>0.9584817088612636</v>
      </c>
    </row>
    <row r="10" spans="2:9" ht="12.75">
      <c r="B10" s="70">
        <v>0.75</v>
      </c>
      <c r="C10" s="71">
        <f>Sheet1!L11</f>
        <v>0.29088489735754997</v>
      </c>
      <c r="D10" s="72">
        <f>Sheet1!L28</f>
        <v>0.34579809747267637</v>
      </c>
      <c r="E10" s="72">
        <f t="shared" si="3"/>
        <v>0.3183414974151132</v>
      </c>
      <c r="F10" s="73">
        <f t="shared" si="0"/>
        <v>3.4377859046109904</v>
      </c>
      <c r="G10" s="73">
        <f t="shared" si="1"/>
        <v>0.5393374614817239</v>
      </c>
      <c r="H10" s="73">
        <f t="shared" si="2"/>
        <v>0.029088489735754997</v>
      </c>
      <c r="I10" s="74">
        <f t="shared" si="4"/>
        <v>0.9875701985970186</v>
      </c>
    </row>
    <row r="11" spans="2:9" ht="12.75">
      <c r="B11" s="70">
        <v>0.85</v>
      </c>
      <c r="C11" s="71">
        <f>Sheet1!L12</f>
        <v>0.10812956824172736</v>
      </c>
      <c r="D11" s="72">
        <f>Sheet1!L29</f>
        <v>0.09241474257871235</v>
      </c>
      <c r="E11" s="72">
        <f>(C11+D11)/2</f>
        <v>0.10027215541021986</v>
      </c>
      <c r="F11" s="73">
        <f t="shared" si="0"/>
        <v>9.248164181738575</v>
      </c>
      <c r="G11" s="73">
        <f t="shared" si="1"/>
        <v>0.32883060721551965</v>
      </c>
      <c r="H11" s="73">
        <f t="shared" si="2"/>
        <v>0.010812956824172736</v>
      </c>
      <c r="I11" s="74">
        <f t="shared" si="4"/>
        <v>0.9983831554211913</v>
      </c>
    </row>
    <row r="12" spans="2:9" ht="13.5" thickBot="1">
      <c r="B12" s="75">
        <v>0.95</v>
      </c>
      <c r="C12" s="34">
        <f>Sheet1!L13</f>
        <v>0.016168445788088206</v>
      </c>
      <c r="D12" s="76">
        <f>Sheet1!L30</f>
        <v>0.006048609078681293</v>
      </c>
      <c r="E12" s="77">
        <f t="shared" si="3"/>
        <v>0.01110852743338475</v>
      </c>
      <c r="F12" s="73">
        <f t="shared" si="0"/>
        <v>61.848863713093</v>
      </c>
      <c r="G12" s="73">
        <f t="shared" si="1"/>
        <v>0.127155203543104</v>
      </c>
      <c r="H12" s="73">
        <f t="shared" si="2"/>
        <v>0.0016168445788088206</v>
      </c>
      <c r="I12" s="78">
        <f t="shared" si="4"/>
        <v>1</v>
      </c>
    </row>
    <row r="13" spans="2:9" ht="13.5" thickBot="1">
      <c r="B13" s="81" t="s">
        <v>24</v>
      </c>
      <c r="C13" s="82">
        <f>SUM(C3:C12)</f>
        <v>10</v>
      </c>
      <c r="D13" s="83"/>
      <c r="E13" s="79">
        <f>SUM(E3:E12)</f>
        <v>10</v>
      </c>
      <c r="F13" s="84">
        <f t="shared" si="0"/>
        <v>0.1</v>
      </c>
      <c r="G13" s="79">
        <f t="shared" si="1"/>
        <v>3.1622776601683795</v>
      </c>
      <c r="H13" s="83"/>
      <c r="I13" s="85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3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3.5" thickBot="1"/>
    <row r="2" spans="2:4" ht="14.25">
      <c r="B2" s="1" t="s">
        <v>18</v>
      </c>
      <c r="C2" s="2" t="s">
        <v>19</v>
      </c>
      <c r="D2" s="4" t="s">
        <v>20</v>
      </c>
    </row>
    <row r="3" spans="2:4" ht="12.75">
      <c r="B3" s="5">
        <v>10</v>
      </c>
      <c r="C3" s="9">
        <f>1.3/B3</f>
        <v>0.13</v>
      </c>
      <c r="D3" s="6"/>
    </row>
    <row r="4" spans="2:4" ht="12.75">
      <c r="B4" s="5">
        <v>11</v>
      </c>
      <c r="C4" s="9">
        <f aca="true" t="shared" si="0" ref="C4:C20">1.3/B4</f>
        <v>0.11818181818181818</v>
      </c>
      <c r="D4" s="6"/>
    </row>
    <row r="5" spans="2:4" ht="12.75">
      <c r="B5" s="5">
        <v>12</v>
      </c>
      <c r="C5" s="9">
        <f t="shared" si="0"/>
        <v>0.10833333333333334</v>
      </c>
      <c r="D5" s="6"/>
    </row>
    <row r="6" spans="2:4" ht="12.75">
      <c r="B6" s="5">
        <v>13</v>
      </c>
      <c r="C6" s="9">
        <f t="shared" si="0"/>
        <v>0.1</v>
      </c>
      <c r="D6" s="6"/>
    </row>
    <row r="7" spans="2:4" ht="12.75">
      <c r="B7" s="5">
        <v>14</v>
      </c>
      <c r="C7" s="9">
        <f t="shared" si="0"/>
        <v>0.09285714285714286</v>
      </c>
      <c r="D7" s="6"/>
    </row>
    <row r="8" spans="2:4" ht="12.75">
      <c r="B8" s="5">
        <v>15</v>
      </c>
      <c r="C8" s="9">
        <f t="shared" si="0"/>
        <v>0.08666666666666667</v>
      </c>
      <c r="D8" s="6"/>
    </row>
    <row r="9" spans="2:4" ht="12.75">
      <c r="B9" s="5">
        <v>16</v>
      </c>
      <c r="C9" s="9">
        <f t="shared" si="0"/>
        <v>0.08125</v>
      </c>
      <c r="D9" s="6"/>
    </row>
    <row r="10" spans="2:4" ht="12.75">
      <c r="B10" s="5">
        <v>17</v>
      </c>
      <c r="C10" s="9">
        <f t="shared" si="0"/>
        <v>0.07647058823529412</v>
      </c>
      <c r="D10" s="6"/>
    </row>
    <row r="11" spans="2:4" ht="12.75">
      <c r="B11" s="5">
        <v>18</v>
      </c>
      <c r="C11" s="9">
        <f t="shared" si="0"/>
        <v>0.07222222222222223</v>
      </c>
      <c r="D11" s="6"/>
    </row>
    <row r="12" spans="2:4" ht="12.75">
      <c r="B12" s="5">
        <v>19</v>
      </c>
      <c r="C12" s="9">
        <f t="shared" si="0"/>
        <v>0.06842105263157895</v>
      </c>
      <c r="D12" s="6"/>
    </row>
    <row r="13" spans="2:4" ht="12.75">
      <c r="B13" s="5">
        <v>20</v>
      </c>
      <c r="C13" s="9">
        <f t="shared" si="0"/>
        <v>0.065</v>
      </c>
      <c r="D13" s="6"/>
    </row>
    <row r="14" spans="2:4" ht="12.75">
      <c r="B14" s="5">
        <v>21</v>
      </c>
      <c r="C14" s="9">
        <f t="shared" si="0"/>
        <v>0.06190476190476191</v>
      </c>
      <c r="D14" s="6"/>
    </row>
    <row r="15" spans="2:4" ht="12.75">
      <c r="B15" s="5">
        <v>22</v>
      </c>
      <c r="C15" s="9">
        <f t="shared" si="0"/>
        <v>0.05909090909090909</v>
      </c>
      <c r="D15" s="6"/>
    </row>
    <row r="16" spans="2:4" ht="12.75">
      <c r="B16" s="5">
        <v>23</v>
      </c>
      <c r="C16" s="9">
        <f t="shared" si="0"/>
        <v>0.05652173913043478</v>
      </c>
      <c r="D16" s="6"/>
    </row>
    <row r="17" spans="2:4" ht="12.75">
      <c r="B17" s="5">
        <v>24</v>
      </c>
      <c r="C17" s="9">
        <f t="shared" si="0"/>
        <v>0.05416666666666667</v>
      </c>
      <c r="D17" s="6"/>
    </row>
    <row r="18" spans="2:4" ht="12.75">
      <c r="B18" s="5">
        <v>25</v>
      </c>
      <c r="C18" s="9">
        <f t="shared" si="0"/>
        <v>0.052000000000000005</v>
      </c>
      <c r="D18" s="6"/>
    </row>
    <row r="19" spans="2:4" ht="12.75">
      <c r="B19" s="5">
        <v>26</v>
      </c>
      <c r="C19" s="9">
        <f t="shared" si="0"/>
        <v>0.05</v>
      </c>
      <c r="D19" s="6"/>
    </row>
    <row r="20" spans="2:4" ht="13.5" thickBot="1">
      <c r="B20" s="7">
        <v>27</v>
      </c>
      <c r="C20" s="80">
        <f t="shared" si="0"/>
        <v>0.04814814814814815</v>
      </c>
      <c r="D20" s="8"/>
    </row>
    <row r="21" spans="2:4" ht="12.75">
      <c r="B21" s="3"/>
      <c r="C21" s="3"/>
      <c r="D21" s="3"/>
    </row>
    <row r="22" spans="2:4" ht="12.75">
      <c r="B22" s="3"/>
      <c r="C22" s="3"/>
      <c r="D22" s="3"/>
    </row>
    <row r="23" spans="2:4" ht="12.75">
      <c r="B23" s="3"/>
      <c r="C23" s="3"/>
      <c r="D23" s="3"/>
    </row>
    <row r="24" spans="2:4" ht="12.75">
      <c r="B24" s="3"/>
      <c r="C24" s="3"/>
      <c r="D24" s="3"/>
    </row>
    <row r="25" spans="2:4" ht="12.75">
      <c r="B25" s="3"/>
      <c r="C25" s="3"/>
      <c r="D25" s="3"/>
    </row>
    <row r="26" spans="2:4" ht="12.75">
      <c r="B26" s="3"/>
      <c r="C26" s="3"/>
      <c r="D26" s="3"/>
    </row>
    <row r="27" spans="2:4" ht="12.75">
      <c r="B27" s="3"/>
      <c r="C27" s="3"/>
      <c r="D27" s="3"/>
    </row>
    <row r="28" spans="2:4" ht="12.75">
      <c r="B28" s="3"/>
      <c r="C28" s="3"/>
      <c r="D28" s="3"/>
    </row>
    <row r="29" spans="2:4" ht="12.75">
      <c r="B29" s="3"/>
      <c r="C29" s="3"/>
      <c r="D29" s="3"/>
    </row>
    <row r="30" spans="2:4" ht="12.75">
      <c r="B30" s="3"/>
      <c r="C30" s="3"/>
      <c r="D30" s="3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Васко</cp:lastModifiedBy>
  <dcterms:created xsi:type="dcterms:W3CDTF">1996-10-14T23:33:28Z</dcterms:created>
  <dcterms:modified xsi:type="dcterms:W3CDTF">2012-05-31T21:09:04Z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